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9285" activeTab="0"/>
  </bookViews>
  <sheets>
    <sheet name="Сводный сметный расчет" sheetId="1" r:id="rId1"/>
  </sheets>
  <definedNames>
    <definedName name="_xlnm.Print_Titles" localSheetId="0">'Сводный сметный расчет'!$24:$24</definedName>
  </definedNames>
  <calcPr fullCalcOnLoad="1"/>
</workbook>
</file>

<file path=xl/sharedStrings.xml><?xml version="1.0" encoding="utf-8"?>
<sst xmlns="http://schemas.openxmlformats.org/spreadsheetml/2006/main" count="54" uniqueCount="53">
  <si>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</si>
  <si>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</si>
  <si>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</si>
  <si>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</si>
  <si>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</si>
  <si>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</si>
  <si>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</si>
  <si>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</si>
  <si>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</si>
  <si>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</si>
  <si>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</si>
  <si>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</si>
  <si>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</si>
  <si>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</si>
  <si>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руб.</t>
  </si>
  <si>
    <t>Общая сметная стоимость, руб.</t>
  </si>
  <si>
    <t>Итого по Главе 2</t>
  </si>
  <si>
    <t>Итого по Главе 9</t>
  </si>
  <si>
    <t>Итого по Главам 1-9</t>
  </si>
  <si>
    <t>Непредвиденные затраты</t>
  </si>
  <si>
    <t>Итого Непредвиденные затраты</t>
  </si>
  <si>
    <t>Налоги и обязательные платежи</t>
  </si>
  <si>
    <t>Итого Налоги</t>
  </si>
  <si>
    <t>Всего по сводному расчету</t>
  </si>
  <si>
    <t xml:space="preserve">Сводный сметный расчет в сумме </t>
  </si>
  <si>
    <t>«    »________________201-- г.</t>
  </si>
  <si>
    <t>Непредвиденные затраты - 2%</t>
  </si>
  <si>
    <t>Итого:</t>
  </si>
  <si>
    <t>Инженер сметчик: ___________________________ Н. А. Воронова</t>
  </si>
  <si>
    <t>(должность, подпись, расшифровка)</t>
  </si>
  <si>
    <t xml:space="preserve">ГИП: ___________________________ </t>
  </si>
  <si>
    <t>МДС 81-35.2004  п. 4.100</t>
  </si>
  <si>
    <t>Администрация Вихоревского городского поселения</t>
  </si>
  <si>
    <t>Постановление №295 от 19.12.2017 Администрации Вихоревскогог МО</t>
  </si>
  <si>
    <t>НДС - 20%</t>
  </si>
  <si>
    <t>тыс. рублей</t>
  </si>
  <si>
    <t>Благоустройство (проезды, тротуары, ограждение, освещение, озеленение, МАФы)</t>
  </si>
  <si>
    <t>Оказание экспертных услуг по проверке достоверности определения сметной стоимость строительства)</t>
  </si>
  <si>
    <t>Контракт №Дл-1378-1378 от 18.10.2018)</t>
  </si>
  <si>
    <t>"Утвержден" «    »________________2019 г.</t>
  </si>
  <si>
    <t>МДС 81-35.2004  п. 4.96</t>
  </si>
  <si>
    <t xml:space="preserve">Глава 2. Основные объекты </t>
  </si>
  <si>
    <t>Глава 6. Временные здания и сооружения</t>
  </si>
  <si>
    <t>Глава 7. Прочие работы и затраты</t>
  </si>
  <si>
    <t>Итого по Главе 6</t>
  </si>
  <si>
    <t>Итого по Главам 1-6</t>
  </si>
  <si>
    <t>Итого по Главе 7</t>
  </si>
  <si>
    <t>Итого по Главам 1-7</t>
  </si>
  <si>
    <t>Глава 9. Проектные и изыскательские работы, авторский надзор</t>
  </si>
  <si>
    <t>Утилизация строительного мусора
(95,88+53,832) т х 78,91руб./т</t>
  </si>
  <si>
    <t>Благоустройство дворовой территории многоквартирных жилых домов, расположенных по адресу:
 Иркутская область, Братский район, г.Вихоревка по ул. Пионерская, д. 19, ул. Кошевого, д. 19, 21, 23</t>
  </si>
  <si>
    <t>02-01изм2</t>
  </si>
  <si>
    <t>Составлена в ценах по состоянию на 1 кв.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</si>
</sst>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0_ ;\-#,##0.000000\ "/>
    <numFmt numFmtId="177" formatCode="#,##0.00000000_ ;\-#,##0.00000000\ "/>
    <numFmt numFmtId="178" formatCode="_-* #,##0.0000000000_р_._-;\-* #,##0.0000000000_р_._-;_-* &quot;-&quot;??????????_р_._-;_-@_-"/>
    <numFmt numFmtId="179" formatCode="#,##0.00_ ;\-#,##0.00\ "/>
    <numFmt numFmtId="180" formatCode="#,##0.0000000000_ ;\-#,##0.0000000000\ 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_р_._-;\-* #,##0.000_р_._-;_-* &quot;-&quot;???_р_._-;_-@_-"/>
  </numFmts>
  <fonts count="45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43" fontId="1" fillId="0" borderId="0" xfId="60" applyFont="1" applyAlignment="1">
      <alignment horizontal="center" vertical="center"/>
    </xf>
    <xf numFmtId="43" fontId="2" fillId="0" borderId="0" xfId="60" applyFont="1" applyAlignment="1">
      <alignment horizontal="center" vertical="center"/>
    </xf>
    <xf numFmtId="43" fontId="3" fillId="0" borderId="0" xfId="60" applyFont="1" applyAlignment="1">
      <alignment horizontal="right"/>
    </xf>
    <xf numFmtId="43" fontId="1" fillId="0" borderId="0" xfId="6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3" fontId="1" fillId="0" borderId="10" xfId="60" applyFont="1" applyBorder="1" applyAlignment="1">
      <alignment horizontal="center" vertical="center"/>
    </xf>
    <xf numFmtId="43" fontId="2" fillId="0" borderId="0" xfId="6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3" fontId="2" fillId="0" borderId="10" xfId="60" applyFont="1" applyBorder="1" applyAlignment="1">
      <alignment horizontal="right" vertical="top"/>
    </xf>
    <xf numFmtId="43" fontId="1" fillId="0" borderId="0" xfId="60" applyFont="1" applyAlignment="1">
      <alignment horizontal="right" vertical="top"/>
    </xf>
    <xf numFmtId="43" fontId="3" fillId="0" borderId="0" xfId="60" applyFont="1" applyAlignment="1">
      <alignment horizontal="center" vertical="center"/>
    </xf>
    <xf numFmtId="43" fontId="1" fillId="0" borderId="0" xfId="60" applyFont="1" applyAlignment="1">
      <alignment horizontal="right" vertical="center"/>
    </xf>
    <xf numFmtId="43" fontId="4" fillId="0" borderId="0" xfId="6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3" fontId="1" fillId="0" borderId="11" xfId="60" applyFont="1" applyFill="1" applyBorder="1" applyAlignment="1">
      <alignment horizontal="right" vertical="top" wrapText="1"/>
    </xf>
    <xf numFmtId="180" fontId="1" fillId="0" borderId="0" xfId="60" applyNumberFormat="1" applyFont="1" applyAlignment="1">
      <alignment horizontal="right" vertical="top"/>
    </xf>
    <xf numFmtId="49" fontId="1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 wrapText="1"/>
    </xf>
    <xf numFmtId="43" fontId="1" fillId="0" borderId="11" xfId="60" applyFont="1" applyFill="1" applyBorder="1" applyAlignment="1">
      <alignment horizontal="right" vertical="top"/>
    </xf>
    <xf numFmtId="43" fontId="1" fillId="0" borderId="0" xfId="60" applyFont="1" applyFill="1" applyAlignment="1">
      <alignment/>
    </xf>
    <xf numFmtId="0" fontId="1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vertical="center"/>
    </xf>
    <xf numFmtId="43" fontId="1" fillId="0" borderId="0" xfId="0" applyNumberFormat="1" applyFont="1" applyAlignment="1">
      <alignment horizontal="left"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top"/>
    </xf>
    <xf numFmtId="182" fontId="1" fillId="0" borderId="11" xfId="60" applyNumberFormat="1" applyFont="1" applyFill="1" applyBorder="1" applyAlignment="1">
      <alignment horizontal="right" vertical="top" wrapText="1"/>
    </xf>
    <xf numFmtId="182" fontId="2" fillId="0" borderId="11" xfId="6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43" fontId="2" fillId="0" borderId="10" xfId="60" applyFont="1" applyFill="1" applyBorder="1" applyAlignment="1">
      <alignment horizontal="center" vertical="center"/>
    </xf>
    <xf numFmtId="43" fontId="1" fillId="0" borderId="10" xfId="60" applyFont="1" applyFill="1" applyBorder="1" applyAlignment="1">
      <alignment horizontal="center" vertical="center"/>
    </xf>
    <xf numFmtId="43" fontId="1" fillId="0" borderId="0" xfId="60" applyFont="1" applyFill="1" applyAlignment="1">
      <alignment horizontal="center" vertical="center"/>
    </xf>
    <xf numFmtId="43" fontId="1" fillId="0" borderId="11" xfId="6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43" fontId="1" fillId="0" borderId="11" xfId="60" applyFont="1" applyBorder="1" applyAlignment="1">
      <alignment horizontal="center" vertical="center" wrapText="1"/>
    </xf>
    <xf numFmtId="43" fontId="1" fillId="0" borderId="0" xfId="6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3" fontId="1" fillId="0" borderId="11" xfId="6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tabSelected="1" zoomScalePageLayoutView="0" workbookViewId="0" topLeftCell="A1">
      <selection activeCell="E27" sqref="E27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56.125" style="3" customWidth="1"/>
    <col min="4" max="4" width="16.375" style="14" customWidth="1"/>
    <col min="5" max="5" width="16.00390625" style="11" customWidth="1"/>
    <col min="6" max="6" width="15.375" style="14" customWidth="1"/>
    <col min="7" max="7" width="12.625" style="14" customWidth="1"/>
    <col min="8" max="8" width="17.375" style="14" customWidth="1"/>
    <col min="9" max="9" width="23.875" style="7" bestFit="1" customWidth="1"/>
    <col min="10" max="16384" width="9.125" style="8" customWidth="1"/>
  </cols>
  <sheetData>
    <row r="1" spans="4:8" ht="12.75">
      <c r="D1" s="4"/>
      <c r="E1" s="5"/>
      <c r="F1" s="4"/>
      <c r="G1" s="4"/>
      <c r="H1" s="6" t="s">
        <v>5</v>
      </c>
    </row>
    <row r="2" spans="1:8" ht="14.25">
      <c r="A2" s="39"/>
      <c r="B2" s="40" t="s">
        <v>7</v>
      </c>
      <c r="C2" s="41"/>
      <c r="D2" s="38" t="s">
        <v>32</v>
      </c>
      <c r="E2" s="42"/>
      <c r="F2" s="43"/>
      <c r="G2" s="43"/>
      <c r="H2" s="44"/>
    </row>
    <row r="3" spans="4:8" ht="12.75">
      <c r="D3" s="5" t="s">
        <v>8</v>
      </c>
      <c r="F3" s="4"/>
      <c r="G3" s="4"/>
      <c r="H3" s="4"/>
    </row>
    <row r="4" spans="2:8" ht="12.75">
      <c r="B4" s="2" t="s">
        <v>39</v>
      </c>
      <c r="C4" s="12"/>
      <c r="D4" s="4"/>
      <c r="E4" s="5"/>
      <c r="F4" s="4"/>
      <c r="G4" s="4"/>
      <c r="H4" s="4"/>
    </row>
    <row r="5" spans="4:8" ht="12.75">
      <c r="D5" s="4"/>
      <c r="E5" s="5"/>
      <c r="F5" s="4"/>
      <c r="G5" s="4"/>
      <c r="H5" s="4"/>
    </row>
    <row r="6" spans="1:8" ht="30" customHeight="1">
      <c r="A6" s="55" t="s">
        <v>24</v>
      </c>
      <c r="B6" s="55"/>
      <c r="C6" s="33">
        <f>H47</f>
        <v>10227.097401398401</v>
      </c>
      <c r="D6" s="34" t="s">
        <v>35</v>
      </c>
      <c r="E6" s="5"/>
      <c r="F6" s="4"/>
      <c r="G6" s="4"/>
      <c r="H6" s="4"/>
    </row>
    <row r="7" spans="1:8" ht="12.75">
      <c r="A7" s="2" t="s">
        <v>12</v>
      </c>
      <c r="D7" s="4"/>
      <c r="E7" s="5"/>
      <c r="F7" s="4"/>
      <c r="G7" s="4"/>
      <c r="H7" s="4"/>
    </row>
    <row r="8" spans="3:8" ht="12.75">
      <c r="C8" s="9"/>
      <c r="D8" s="10"/>
      <c r="E8" s="13"/>
      <c r="F8" s="10"/>
      <c r="G8" s="10"/>
      <c r="H8" s="4"/>
    </row>
    <row r="9" spans="4:8" ht="12.75">
      <c r="D9" s="5" t="s">
        <v>9</v>
      </c>
      <c r="F9" s="4"/>
      <c r="G9" s="4"/>
      <c r="H9" s="4"/>
    </row>
    <row r="10" spans="4:8" ht="12.75">
      <c r="D10" s="4"/>
      <c r="E10" s="5"/>
      <c r="F10" s="4"/>
      <c r="G10" s="4"/>
      <c r="H10" s="4"/>
    </row>
    <row r="11" spans="2:8" ht="12.75">
      <c r="B11" s="2" t="s">
        <v>25</v>
      </c>
      <c r="H11" s="4"/>
    </row>
    <row r="12" spans="7:8" ht="12.75">
      <c r="G12" s="4"/>
      <c r="H12" s="4"/>
    </row>
    <row r="13" spans="4:8" ht="12.75">
      <c r="D13" s="15" t="s">
        <v>6</v>
      </c>
      <c r="F13" s="4"/>
      <c r="G13" s="4"/>
      <c r="H13" s="4"/>
    </row>
    <row r="14" spans="4:8" ht="12.75">
      <c r="D14" s="16"/>
      <c r="F14" s="4"/>
      <c r="G14" s="4"/>
      <c r="H14" s="4"/>
    </row>
    <row r="15" spans="1:8" ht="25.5" customHeight="1">
      <c r="A15" s="52" t="s">
        <v>50</v>
      </c>
      <c r="B15" s="52"/>
      <c r="C15" s="52"/>
      <c r="D15" s="52"/>
      <c r="E15" s="52"/>
      <c r="F15" s="52"/>
      <c r="G15" s="52"/>
      <c r="H15" s="52"/>
    </row>
    <row r="16" spans="4:8" ht="12.75">
      <c r="D16" s="17" t="s">
        <v>0</v>
      </c>
      <c r="F16" s="4"/>
      <c r="G16" s="4"/>
      <c r="H16" s="4"/>
    </row>
    <row r="17" ht="12.75">
      <c r="H17" s="4"/>
    </row>
    <row r="18" spans="2:8" ht="12.75">
      <c r="B18" s="2" t="s">
        <v>52</v>
      </c>
      <c r="D18" s="16"/>
      <c r="E18" s="5"/>
      <c r="F18" s="4"/>
      <c r="G18" s="4"/>
      <c r="H18" s="4"/>
    </row>
    <row r="19" spans="4:8" ht="12.75">
      <c r="D19" s="4"/>
      <c r="E19" s="5"/>
      <c r="F19" s="4"/>
      <c r="G19" s="4"/>
      <c r="H19" s="4"/>
    </row>
    <row r="20" spans="1:8" ht="12.75" customHeight="1">
      <c r="A20" s="50" t="s">
        <v>1</v>
      </c>
      <c r="B20" s="48" t="s">
        <v>10</v>
      </c>
      <c r="C20" s="50" t="s">
        <v>11</v>
      </c>
      <c r="D20" s="58" t="s">
        <v>14</v>
      </c>
      <c r="E20" s="58"/>
      <c r="F20" s="58"/>
      <c r="G20" s="58"/>
      <c r="H20" s="51" t="s">
        <v>15</v>
      </c>
    </row>
    <row r="21" spans="1:8" ht="12.75" customHeight="1">
      <c r="A21" s="50"/>
      <c r="B21" s="48"/>
      <c r="C21" s="50"/>
      <c r="D21" s="51" t="s">
        <v>13</v>
      </c>
      <c r="E21" s="51" t="s">
        <v>2</v>
      </c>
      <c r="F21" s="51" t="s">
        <v>3</v>
      </c>
      <c r="G21" s="51" t="s">
        <v>4</v>
      </c>
      <c r="H21" s="51"/>
    </row>
    <row r="22" spans="1:8" ht="12.75">
      <c r="A22" s="50"/>
      <c r="B22" s="48"/>
      <c r="C22" s="50"/>
      <c r="D22" s="51"/>
      <c r="E22" s="51"/>
      <c r="F22" s="51"/>
      <c r="G22" s="51"/>
      <c r="H22" s="51"/>
    </row>
    <row r="23" spans="1:8" ht="12.75">
      <c r="A23" s="50"/>
      <c r="B23" s="48"/>
      <c r="C23" s="50"/>
      <c r="D23" s="51"/>
      <c r="E23" s="51"/>
      <c r="F23" s="51"/>
      <c r="G23" s="51"/>
      <c r="H23" s="51"/>
    </row>
    <row r="24" spans="1:8" ht="12.75">
      <c r="A24" s="18">
        <v>1</v>
      </c>
      <c r="B24" s="19">
        <v>2</v>
      </c>
      <c r="C24" s="18">
        <v>3</v>
      </c>
      <c r="D24" s="19">
        <v>4</v>
      </c>
      <c r="E24" s="18">
        <v>5</v>
      </c>
      <c r="F24" s="19">
        <v>6</v>
      </c>
      <c r="G24" s="18">
        <v>7</v>
      </c>
      <c r="H24" s="19">
        <v>8</v>
      </c>
    </row>
    <row r="25" spans="1:8" ht="12.75">
      <c r="A25" s="56" t="s">
        <v>41</v>
      </c>
      <c r="B25" s="57"/>
      <c r="C25" s="57"/>
      <c r="D25" s="57"/>
      <c r="E25" s="57"/>
      <c r="F25" s="57"/>
      <c r="G25" s="57"/>
      <c r="H25" s="57"/>
    </row>
    <row r="26" spans="1:8" ht="25.5">
      <c r="A26" s="23">
        <v>1</v>
      </c>
      <c r="B26" s="32" t="s">
        <v>51</v>
      </c>
      <c r="C26" s="24" t="s">
        <v>36</v>
      </c>
      <c r="D26" s="45">
        <f>7819476/1000</f>
        <v>7819.476</v>
      </c>
      <c r="E26" s="45">
        <f>516347/1000</f>
        <v>516.347</v>
      </c>
      <c r="F26" s="36"/>
      <c r="G26" s="36"/>
      <c r="H26" s="45">
        <f>SUM(D26:G26)</f>
        <v>8335.823</v>
      </c>
    </row>
    <row r="27" spans="1:8" ht="12.75">
      <c r="A27" s="25"/>
      <c r="B27" s="26"/>
      <c r="C27" s="24" t="s">
        <v>16</v>
      </c>
      <c r="D27" s="45">
        <f>SUM(D26:D26)</f>
        <v>7819.476</v>
      </c>
      <c r="E27" s="45">
        <f>SUM(E26:E26)</f>
        <v>516.347</v>
      </c>
      <c r="F27" s="36">
        <f>SUM(F26:F26)</f>
        <v>0</v>
      </c>
      <c r="G27" s="36">
        <f>SUM(G26:G26)</f>
        <v>0</v>
      </c>
      <c r="H27" s="45">
        <f>SUM(H26:H26)</f>
        <v>8335.823</v>
      </c>
    </row>
    <row r="28" spans="1:8" ht="12.75">
      <c r="A28" s="53" t="s">
        <v>42</v>
      </c>
      <c r="B28" s="54"/>
      <c r="C28" s="54"/>
      <c r="D28" s="54"/>
      <c r="E28" s="54"/>
      <c r="F28" s="54"/>
      <c r="G28" s="54"/>
      <c r="H28" s="54"/>
    </row>
    <row r="29" spans="1:9" s="30" customFormat="1" ht="12.75">
      <c r="A29" s="27">
        <v>2</v>
      </c>
      <c r="B29" s="22"/>
      <c r="C29" s="24"/>
      <c r="D29" s="20">
        <v>0</v>
      </c>
      <c r="E29" s="20">
        <v>0</v>
      </c>
      <c r="F29" s="20">
        <f>F27*0.3%</f>
        <v>0</v>
      </c>
      <c r="G29" s="20">
        <f>G27*0.3%</f>
        <v>0</v>
      </c>
      <c r="H29" s="20">
        <f>D29+E29+F29+G29</f>
        <v>0</v>
      </c>
      <c r="I29" s="29"/>
    </row>
    <row r="30" spans="1:9" s="30" customFormat="1" ht="12.75">
      <c r="A30" s="25"/>
      <c r="B30" s="26"/>
      <c r="C30" s="24" t="s">
        <v>44</v>
      </c>
      <c r="D30" s="20">
        <f>D29</f>
        <v>0</v>
      </c>
      <c r="E30" s="20">
        <f>E29</f>
        <v>0</v>
      </c>
      <c r="F30" s="20">
        <f>F29</f>
        <v>0</v>
      </c>
      <c r="G30" s="20">
        <f>G29</f>
        <v>0</v>
      </c>
      <c r="H30" s="20">
        <f>H29</f>
        <v>0</v>
      </c>
      <c r="I30" s="29"/>
    </row>
    <row r="31" spans="1:9" s="30" customFormat="1" ht="12.75">
      <c r="A31" s="25"/>
      <c r="B31" s="26"/>
      <c r="C31" s="24" t="s">
        <v>45</v>
      </c>
      <c r="D31" s="45">
        <f>D27+D30</f>
        <v>7819.476</v>
      </c>
      <c r="E31" s="45">
        <f>E27+E30</f>
        <v>516.347</v>
      </c>
      <c r="F31" s="45">
        <f>F27+F30</f>
        <v>0</v>
      </c>
      <c r="G31" s="45">
        <f>G27+G30</f>
        <v>0</v>
      </c>
      <c r="H31" s="45">
        <f>H27+H30</f>
        <v>8335.823</v>
      </c>
      <c r="I31" s="29"/>
    </row>
    <row r="32" spans="1:9" s="30" customFormat="1" ht="12.75">
      <c r="A32" s="53" t="s">
        <v>43</v>
      </c>
      <c r="B32" s="54"/>
      <c r="C32" s="54"/>
      <c r="D32" s="54"/>
      <c r="E32" s="54"/>
      <c r="F32" s="54"/>
      <c r="G32" s="54"/>
      <c r="H32" s="54"/>
      <c r="I32" s="29"/>
    </row>
    <row r="33" spans="1:9" s="30" customFormat="1" ht="51">
      <c r="A33" s="27">
        <v>3</v>
      </c>
      <c r="B33" s="22" t="s">
        <v>33</v>
      </c>
      <c r="C33" s="24" t="s">
        <v>49</v>
      </c>
      <c r="D33" s="36"/>
      <c r="E33" s="37"/>
      <c r="F33" s="36">
        <f>F31*0.5%</f>
        <v>0</v>
      </c>
      <c r="G33" s="45">
        <f>(95.88+53.832)*78.91/1.2/1000</f>
        <v>9.8448116</v>
      </c>
      <c r="H33" s="45">
        <f>SUM(D33:G33)</f>
        <v>9.8448116</v>
      </c>
      <c r="I33" s="29"/>
    </row>
    <row r="34" spans="1:9" s="30" customFormat="1" ht="12.75">
      <c r="A34" s="25"/>
      <c r="B34" s="26"/>
      <c r="C34" s="24" t="s">
        <v>46</v>
      </c>
      <c r="D34" s="36">
        <f>SUM(D33:D33)</f>
        <v>0</v>
      </c>
      <c r="E34" s="36">
        <f>SUM(E33:E33)</f>
        <v>0</v>
      </c>
      <c r="F34" s="36">
        <f>SUM(F33:F33)</f>
        <v>0</v>
      </c>
      <c r="G34" s="45">
        <f>SUM(G33:G33)</f>
        <v>9.8448116</v>
      </c>
      <c r="H34" s="45">
        <f>SUM(D34:G34)</f>
        <v>9.8448116</v>
      </c>
      <c r="I34" s="29"/>
    </row>
    <row r="35" spans="1:9" s="30" customFormat="1" ht="12.75">
      <c r="A35" s="25"/>
      <c r="B35" s="26"/>
      <c r="C35" s="24" t="s">
        <v>47</v>
      </c>
      <c r="D35" s="45">
        <f>D34+D31</f>
        <v>7819.476</v>
      </c>
      <c r="E35" s="45">
        <f>E34+E31</f>
        <v>516.347</v>
      </c>
      <c r="F35" s="45">
        <f>F34+F31</f>
        <v>0</v>
      </c>
      <c r="G35" s="45">
        <f>G34+G31</f>
        <v>9.8448116</v>
      </c>
      <c r="H35" s="45">
        <f>SUM(D35:G35)</f>
        <v>8345.6678116</v>
      </c>
      <c r="I35" s="29"/>
    </row>
    <row r="36" spans="1:9" s="30" customFormat="1" ht="12.75">
      <c r="A36" s="53" t="s">
        <v>48</v>
      </c>
      <c r="B36" s="54"/>
      <c r="C36" s="54"/>
      <c r="D36" s="54"/>
      <c r="E36" s="54"/>
      <c r="F36" s="54"/>
      <c r="G36" s="54"/>
      <c r="H36" s="54"/>
      <c r="I36" s="29"/>
    </row>
    <row r="37" spans="1:9" s="30" customFormat="1" ht="25.5">
      <c r="A37" s="27">
        <v>4</v>
      </c>
      <c r="B37" s="24" t="s">
        <v>38</v>
      </c>
      <c r="C37" s="24" t="s">
        <v>37</v>
      </c>
      <c r="D37" s="24"/>
      <c r="E37" s="24"/>
      <c r="G37" s="20">
        <f>10000/1000</f>
        <v>10</v>
      </c>
      <c r="H37" s="20">
        <f>SUM(D37:G37)</f>
        <v>10</v>
      </c>
      <c r="I37" s="29"/>
    </row>
    <row r="38" spans="1:9" s="30" customFormat="1" ht="12.75">
      <c r="A38" s="25"/>
      <c r="B38" s="26"/>
      <c r="C38" s="24" t="s">
        <v>17</v>
      </c>
      <c r="D38" s="28">
        <f>D37</f>
        <v>0</v>
      </c>
      <c r="E38" s="28">
        <f>E37</f>
        <v>0</v>
      </c>
      <c r="F38" s="28">
        <f>F37</f>
        <v>0</v>
      </c>
      <c r="G38" s="20">
        <f>H37</f>
        <v>10</v>
      </c>
      <c r="H38" s="20">
        <f>SUM(D38:G38)</f>
        <v>10</v>
      </c>
      <c r="I38" s="29"/>
    </row>
    <row r="39" spans="1:9" s="30" customFormat="1" ht="12.75">
      <c r="A39" s="25"/>
      <c r="B39" s="26"/>
      <c r="C39" s="24" t="s">
        <v>18</v>
      </c>
      <c r="D39" s="45">
        <f>D35+D38</f>
        <v>7819.476</v>
      </c>
      <c r="E39" s="45">
        <f>E35+E38</f>
        <v>516.347</v>
      </c>
      <c r="F39" s="45">
        <f>F35+F38</f>
        <v>0</v>
      </c>
      <c r="G39" s="45">
        <f>G35+G38</f>
        <v>19.8448116</v>
      </c>
      <c r="H39" s="45">
        <f>H35+H38</f>
        <v>8355.6678116</v>
      </c>
      <c r="I39" s="29">
        <f>I45/1.02</f>
        <v>0</v>
      </c>
    </row>
    <row r="40" spans="1:9" s="30" customFormat="1" ht="12.75">
      <c r="A40" s="53" t="s">
        <v>19</v>
      </c>
      <c r="B40" s="54"/>
      <c r="C40" s="54"/>
      <c r="D40" s="54"/>
      <c r="E40" s="54"/>
      <c r="F40" s="54"/>
      <c r="G40" s="54"/>
      <c r="H40" s="54"/>
      <c r="I40" s="29"/>
    </row>
    <row r="41" spans="1:9" s="30" customFormat="1" ht="12.75">
      <c r="A41" s="27">
        <v>5</v>
      </c>
      <c r="B41" s="31" t="s">
        <v>40</v>
      </c>
      <c r="C41" s="24" t="s">
        <v>26</v>
      </c>
      <c r="D41" s="45">
        <f>D39*2%</f>
        <v>156.38952</v>
      </c>
      <c r="E41" s="45">
        <f>E39*2%</f>
        <v>10.32694</v>
      </c>
      <c r="F41" s="45">
        <f>F39*2%</f>
        <v>0</v>
      </c>
      <c r="G41" s="45">
        <f>G35*2%</f>
        <v>0.196896232</v>
      </c>
      <c r="H41" s="45">
        <f>SUM(D41:G41)</f>
        <v>166.913356232</v>
      </c>
      <c r="I41" s="29"/>
    </row>
    <row r="42" spans="1:9" s="30" customFormat="1" ht="12.75">
      <c r="A42" s="25"/>
      <c r="B42" s="26"/>
      <c r="C42" s="24" t="s">
        <v>20</v>
      </c>
      <c r="D42" s="45">
        <f>D41</f>
        <v>156.38952</v>
      </c>
      <c r="E42" s="45">
        <f>E41</f>
        <v>10.32694</v>
      </c>
      <c r="F42" s="45">
        <f>F41</f>
        <v>0</v>
      </c>
      <c r="G42" s="45">
        <f>G41</f>
        <v>0.196896232</v>
      </c>
      <c r="H42" s="45">
        <f>H41</f>
        <v>166.913356232</v>
      </c>
      <c r="I42" s="29"/>
    </row>
    <row r="43" spans="1:9" s="30" customFormat="1" ht="12.75">
      <c r="A43" s="25"/>
      <c r="B43" s="26"/>
      <c r="C43" s="24" t="s">
        <v>27</v>
      </c>
      <c r="D43" s="45">
        <f>D39+D42</f>
        <v>7975.865519999999</v>
      </c>
      <c r="E43" s="45">
        <f>E39+E42</f>
        <v>526.67394</v>
      </c>
      <c r="F43" s="45">
        <f>F39+F42</f>
        <v>0</v>
      </c>
      <c r="G43" s="45">
        <f>G39+G42</f>
        <v>20.041707832</v>
      </c>
      <c r="H43" s="45">
        <f>H39+H42</f>
        <v>8522.581167832</v>
      </c>
      <c r="I43" s="29"/>
    </row>
    <row r="44" spans="1:9" s="30" customFormat="1" ht="12.75">
      <c r="A44" s="53" t="s">
        <v>21</v>
      </c>
      <c r="B44" s="54"/>
      <c r="C44" s="54"/>
      <c r="D44" s="54"/>
      <c r="E44" s="54"/>
      <c r="F44" s="54"/>
      <c r="G44" s="54"/>
      <c r="H44" s="54"/>
      <c r="I44" s="29"/>
    </row>
    <row r="45" spans="1:9" s="30" customFormat="1" ht="25.5">
      <c r="A45" s="27">
        <v>6</v>
      </c>
      <c r="B45" s="22" t="s">
        <v>31</v>
      </c>
      <c r="C45" s="24" t="s">
        <v>34</v>
      </c>
      <c r="D45" s="45">
        <f>D43*20%</f>
        <v>1595.173104</v>
      </c>
      <c r="E45" s="45">
        <f>E43*20%</f>
        <v>105.334788</v>
      </c>
      <c r="F45" s="45">
        <f>F43*20%</f>
        <v>0</v>
      </c>
      <c r="G45" s="45">
        <f>G43*20%</f>
        <v>4.0083415664</v>
      </c>
      <c r="H45" s="45">
        <f>H43*20%</f>
        <v>1704.5162335664002</v>
      </c>
      <c r="I45" s="29"/>
    </row>
    <row r="46" spans="1:9" s="30" customFormat="1" ht="12.75">
      <c r="A46" s="25">
        <v>7</v>
      </c>
      <c r="B46" s="26"/>
      <c r="C46" s="24" t="s">
        <v>22</v>
      </c>
      <c r="D46" s="45">
        <f>D45</f>
        <v>1595.173104</v>
      </c>
      <c r="E46" s="45">
        <f>E45</f>
        <v>105.334788</v>
      </c>
      <c r="F46" s="45">
        <f>F45</f>
        <v>0</v>
      </c>
      <c r="G46" s="45">
        <f>G45</f>
        <v>4.0083415664</v>
      </c>
      <c r="H46" s="45">
        <f>H45</f>
        <v>1704.5162335664002</v>
      </c>
      <c r="I46" s="29"/>
    </row>
    <row r="47" spans="1:9" s="30" customFormat="1" ht="12.75">
      <c r="A47" s="25">
        <v>8</v>
      </c>
      <c r="B47" s="26"/>
      <c r="C47" s="24" t="s">
        <v>23</v>
      </c>
      <c r="D47" s="45">
        <f>D43+D46</f>
        <v>9571.038623999999</v>
      </c>
      <c r="E47" s="45">
        <f>E43+E46</f>
        <v>632.008728</v>
      </c>
      <c r="F47" s="45">
        <f>F43+F46</f>
        <v>0</v>
      </c>
      <c r="G47" s="45">
        <f>G43+G46</f>
        <v>24.0500493984</v>
      </c>
      <c r="H47" s="45">
        <f>H43+H46</f>
        <v>10227.097401398401</v>
      </c>
      <c r="I47" s="29"/>
    </row>
    <row r="48" ht="12.75">
      <c r="D48" s="21"/>
    </row>
    <row r="52" spans="1:9" ht="18" customHeight="1">
      <c r="A52" s="49" t="s">
        <v>28</v>
      </c>
      <c r="B52" s="47"/>
      <c r="C52" s="47"/>
      <c r="D52" s="47"/>
      <c r="E52" s="47"/>
      <c r="F52" s="47"/>
      <c r="G52" s="47"/>
      <c r="H52" s="47"/>
      <c r="I52" s="8"/>
    </row>
    <row r="53" spans="1:9" ht="12.75">
      <c r="A53" s="46" t="s">
        <v>29</v>
      </c>
      <c r="B53" s="47"/>
      <c r="C53" s="47"/>
      <c r="D53" s="47"/>
      <c r="E53" s="47"/>
      <c r="F53" s="47"/>
      <c r="G53" s="47"/>
      <c r="H53" s="47"/>
      <c r="I53" s="8"/>
    </row>
    <row r="54" spans="3:9" ht="12.75">
      <c r="C54" s="2"/>
      <c r="D54" s="35"/>
      <c r="E54" s="35"/>
      <c r="F54" s="35"/>
      <c r="G54" s="35"/>
      <c r="H54" s="35"/>
      <c r="I54" s="8"/>
    </row>
    <row r="55" spans="1:9" ht="12.75">
      <c r="A55" s="49" t="s">
        <v>30</v>
      </c>
      <c r="B55" s="47"/>
      <c r="C55" s="47"/>
      <c r="D55" s="47"/>
      <c r="E55" s="47"/>
      <c r="F55" s="47"/>
      <c r="G55" s="47"/>
      <c r="H55" s="47"/>
      <c r="I55" s="8"/>
    </row>
    <row r="56" spans="1:9" ht="12.75">
      <c r="A56" s="46" t="s">
        <v>29</v>
      </c>
      <c r="B56" s="47"/>
      <c r="C56" s="47"/>
      <c r="D56" s="47"/>
      <c r="E56" s="47"/>
      <c r="F56" s="47"/>
      <c r="G56" s="47"/>
      <c r="H56" s="47"/>
      <c r="I56" s="8"/>
    </row>
  </sheetData>
  <sheetProtection/>
  <mergeCells count="21">
    <mergeCell ref="A56:H56"/>
    <mergeCell ref="G21:G23"/>
    <mergeCell ref="E21:E23"/>
    <mergeCell ref="H20:H23"/>
    <mergeCell ref="A55:H55"/>
    <mergeCell ref="A40:H40"/>
    <mergeCell ref="A6:B6"/>
    <mergeCell ref="A25:H25"/>
    <mergeCell ref="A28:H28"/>
    <mergeCell ref="A36:H36"/>
    <mergeCell ref="D20:G20"/>
    <mergeCell ref="A53:H53"/>
    <mergeCell ref="B20:B23"/>
    <mergeCell ref="A52:H52"/>
    <mergeCell ref="A20:A23"/>
    <mergeCell ref="F21:F23"/>
    <mergeCell ref="A15:H15"/>
    <mergeCell ref="A44:H44"/>
    <mergeCell ref="C20:C23"/>
    <mergeCell ref="A32:H32"/>
    <mergeCell ref="D21:D23"/>
  </mergeCells>
  <printOptions/>
  <pageMargins left="0.7874015748031497" right="0.3937007874015748" top="0.4330708661417323" bottom="0.4724409448818898" header="0.2362204724409449" footer="0.2362204724409449"/>
  <pageSetup fitToHeight="0" fitToWidth="1" horizontalDpi="600" verticalDpi="600" orientation="landscape" paperSize="9" scale="75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Администратор</cp:lastModifiedBy>
  <cp:lastPrinted>2018-03-27T01:46:39Z</cp:lastPrinted>
  <dcterms:created xsi:type="dcterms:W3CDTF">2002-03-25T05:35:56Z</dcterms:created>
  <dcterms:modified xsi:type="dcterms:W3CDTF">2019-05-21T04:04:06Z</dcterms:modified>
  <cp:category/>
  <cp:version/>
  <cp:contentType/>
  <cp:contentStatus/>
</cp:coreProperties>
</file>